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155" tabRatio="604" activeTab="0"/>
  </bookViews>
  <sheets>
    <sheet name="90+95" sheetId="1" r:id="rId1"/>
  </sheets>
  <definedNames/>
  <calcPr fullCalcOnLoad="1"/>
</workbook>
</file>

<file path=xl/sharedStrings.xml><?xml version="1.0" encoding="utf-8"?>
<sst xmlns="http://schemas.openxmlformats.org/spreadsheetml/2006/main" count="190" uniqueCount="96">
  <si>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</si>
  <si>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</si>
  <si>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</si>
  <si>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</si>
  <si>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</si>
  <si>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</si>
  <si>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</si>
  <si>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</si>
  <si>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</si>
  <si>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</si>
  <si>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</si>
  <si>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</si>
  <si>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</si>
  <si>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</si>
  <si>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</si>
  <si>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</si>
  <si>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</si>
  <si>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</si>
  <si>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</si>
  <si>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</si>
  <si>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</si>
  <si>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</si>
  <si>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</si>
  <si>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</si>
  <si>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</si>
  <si>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</si>
  <si>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</si>
  <si>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</si>
  <si>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</si>
  <si>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</si>
  <si>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</si>
  <si>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 xml:space="preserve"> </t>
  </si>
  <si>
    <t>(2)</t>
  </si>
  <si>
    <t>(33)</t>
  </si>
  <si>
    <t>(1)</t>
  </si>
  <si>
    <t>Production activities</t>
  </si>
  <si>
    <t>Aguriculture,forestry and Fishery</t>
  </si>
  <si>
    <t>Forestry</t>
  </si>
  <si>
    <t>Fishery</t>
  </si>
  <si>
    <t>Aguricul-ture</t>
  </si>
  <si>
    <t>Mining</t>
  </si>
  <si>
    <t>Munufacturing</t>
  </si>
  <si>
    <t>Light industries</t>
  </si>
  <si>
    <t>Heavy industries</t>
  </si>
  <si>
    <t>Primary process-ing</t>
  </si>
  <si>
    <t>Advanced process-ing</t>
  </si>
  <si>
    <t>Construc-tion</t>
  </si>
  <si>
    <t>Commerce</t>
  </si>
  <si>
    <t>Public administ-ration</t>
  </si>
  <si>
    <t>Producers of private non-profit service to house-holds</t>
  </si>
  <si>
    <t>Final consumption</t>
  </si>
  <si>
    <t>Govern-ment</t>
  </si>
  <si>
    <t>House-holds</t>
  </si>
  <si>
    <t>Fixed capital formation</t>
  </si>
  <si>
    <t>Indust-ries</t>
  </si>
  <si>
    <t>Net increase in stocks</t>
  </si>
  <si>
    <t>Domes-tic waste</t>
  </si>
  <si>
    <t>Volume of solid waste</t>
  </si>
  <si>
    <t>Consump-tion expendi-ture outsides house-holds</t>
  </si>
  <si>
    <t>Total</t>
  </si>
  <si>
    <t>(less) Imports</t>
  </si>
  <si>
    <t>Electri-city, Gas and Water Supply</t>
  </si>
  <si>
    <t>Finance, Insurance and Real Estate</t>
  </si>
  <si>
    <t>Transpor-tation, Communi-cation and Broadcast-ing</t>
  </si>
  <si>
    <t>Service and Others</t>
  </si>
  <si>
    <t>Exports</t>
  </si>
  <si>
    <t>　　　　　（１９９５）</t>
  </si>
  <si>
    <r>
      <t xml:space="preserve">Table </t>
    </r>
    <r>
      <rPr>
        <sz val="11"/>
        <rFont val="ＭＳ ゴシック"/>
        <family val="3"/>
      </rPr>
      <t>Ⅱ－４</t>
    </r>
    <r>
      <rPr>
        <sz val="11"/>
        <rFont val="Century"/>
        <family val="1"/>
      </rPr>
      <t xml:space="preserve"> Physical Table of Waste and Recycling </t>
    </r>
    <r>
      <rPr>
        <sz val="11"/>
        <rFont val="ＭＳ ゴシック"/>
        <family val="3"/>
      </rPr>
      <t>　（１９９５）</t>
    </r>
  </si>
  <si>
    <t>(2)</t>
  </si>
  <si>
    <t>(3)</t>
  </si>
  <si>
    <t>Indus-trial waste</t>
  </si>
  <si>
    <t>(4)</t>
  </si>
  <si>
    <t>Volume of recyclable goods</t>
  </si>
  <si>
    <t>(5)</t>
  </si>
  <si>
    <t>(6)</t>
  </si>
  <si>
    <t>Emission caused by waste disposal</t>
  </si>
  <si>
    <t>(7)</t>
  </si>
  <si>
    <t>(8)</t>
  </si>
  <si>
    <t>(9)</t>
  </si>
  <si>
    <t>Table II - 3 Physical Table of Waste and Recycling (1990)</t>
  </si>
  <si>
    <t xml:space="preserve">      (1990)</t>
  </si>
  <si>
    <t>Primary process-ing I</t>
  </si>
  <si>
    <t>Primary process-ing II</t>
  </si>
  <si>
    <t>Volume of generation(1000t/year)</t>
  </si>
  <si>
    <t>Volume of final disposal(1000t/year)</t>
  </si>
  <si>
    <t>Recyclable paper(1000t/year)</t>
  </si>
  <si>
    <t>Scrap Iron(1000t/year)</t>
  </si>
  <si>
    <t>NOx  (1000t/year)</t>
  </si>
  <si>
    <t>SOx  (1000t/year)</t>
  </si>
  <si>
    <t>CO2  (1000tC/year)</t>
  </si>
  <si>
    <t>Breakdown of Manufacturing are the following.</t>
  </si>
  <si>
    <t>Light industries-Primary processing        'pulp, paper and paper procucts' and 'non-metallic mineral products'</t>
  </si>
  <si>
    <t>Light industries-Advanced processing     'food and beverages', 'textiles' and 'others'</t>
  </si>
  <si>
    <t>Heavy industries-Primary processing I    'chemicais' and 'petroleum and coal products'</t>
  </si>
  <si>
    <t>Heavy industries-Primary processing II   'basic metal' and 'fabricated metal products'</t>
  </si>
  <si>
    <t>Heavy industries-Advanced processing   'machinery', 'electrical machinery, equipment and supplies', 'transport equipment' and 'precision instrument'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</si>
</sst>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#,##0.0_ "/>
    <numFmt numFmtId="178" formatCode="0.00_);[Red]\(0.00\)"/>
    <numFmt numFmtId="179" formatCode="0.0000"/>
  </numFmts>
  <fonts count="8">
    <font>
      <sz val="11"/>
      <name val="ＭＳ Ｐゴシック"/>
      <family val="3"/>
    </font>
    <font>
      <sz val="11"/>
      <name val="Century"/>
      <family val="1"/>
    </font>
    <font>
      <sz val="11"/>
      <name val="ＭＳ ゴシック"/>
      <family val="3"/>
    </font>
    <font>
      <sz val="6"/>
      <name val="ＭＳ 明朝"/>
      <family val="1"/>
    </font>
    <font>
      <sz val="6"/>
      <name val="Century"/>
      <family val="1"/>
    </font>
    <font>
      <sz val="4"/>
      <name val="ＭＳ 明朝"/>
      <family val="1"/>
    </font>
    <font>
      <sz val="4"/>
      <name val="Century"/>
      <family val="1"/>
    </font>
    <font>
      <sz val="4"/>
      <color indexed="10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7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3" fontId="6" fillId="2" borderId="18" xfId="0" applyNumberFormat="1" applyFont="1" applyFill="1" applyBorder="1" applyAlignment="1" quotePrefix="1">
      <alignment horizontal="right" vertical="center"/>
    </xf>
    <xf numFmtId="3" fontId="6" fillId="2" borderId="19" xfId="0" applyNumberFormat="1" applyFont="1" applyFill="1" applyBorder="1" applyAlignment="1" quotePrefix="1">
      <alignment horizontal="right" vertical="center"/>
    </xf>
    <xf numFmtId="3" fontId="6" fillId="2" borderId="20" xfId="0" applyNumberFormat="1" applyFont="1" applyFill="1" applyBorder="1" applyAlignment="1" quotePrefix="1">
      <alignment horizontal="right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2" xfId="0" applyFont="1" applyBorder="1" applyAlignment="1">
      <alignment vertical="center" wrapText="1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3" fontId="6" fillId="0" borderId="26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0" fontId="6" fillId="0" borderId="28" xfId="0" applyFont="1" applyBorder="1" applyAlignment="1" quotePrefix="1">
      <alignment horizontal="center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3" fontId="6" fillId="2" borderId="30" xfId="0" applyNumberFormat="1" applyFont="1" applyFill="1" applyBorder="1" applyAlignment="1">
      <alignment horizontal="right" vertical="center"/>
    </xf>
    <xf numFmtId="3" fontId="6" fillId="2" borderId="31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6" fillId="0" borderId="33" xfId="0" applyNumberFormat="1" applyFont="1" applyBorder="1" applyAlignment="1">
      <alignment horizontal="right" vertical="center"/>
    </xf>
    <xf numFmtId="0" fontId="6" fillId="0" borderId="34" xfId="0" applyFont="1" applyBorder="1" applyAlignment="1" quotePrefix="1">
      <alignment horizontal="center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3" fontId="6" fillId="2" borderId="37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39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showGridLines="0" tabSelected="1" zoomScale="200" zoomScaleNormal="200" zoomScaleSheetLayoutView="75" workbookViewId="0" topLeftCell="A34">
      <selection activeCell="E47" sqref="E47"/>
    </sheetView>
  </sheetViews>
  <sheetFormatPr defaultColWidth="9.00390625" defaultRowHeight="13.5"/>
  <cols>
    <col min="1" max="1" width="1.625" style="1" customWidth="1"/>
    <col min="2" max="3" width="1.37890625" style="1" customWidth="1"/>
    <col min="4" max="4" width="13.625" style="1" customWidth="1"/>
    <col min="5" max="7" width="3.625" style="1" customWidth="1"/>
    <col min="8" max="11" width="3.125" style="1" customWidth="1"/>
    <col min="12" max="12" width="2.875" style="1" customWidth="1"/>
    <col min="13" max="13" width="3.25390625" style="1" customWidth="1"/>
    <col min="14" max="15" width="3.625" style="1" customWidth="1"/>
    <col min="16" max="17" width="3.25390625" style="1" customWidth="1"/>
    <col min="18" max="19" width="3.625" style="1" customWidth="1"/>
    <col min="20" max="20" width="3.25390625" style="1" customWidth="1"/>
    <col min="21" max="21" width="4.125" style="1" customWidth="1"/>
    <col min="22" max="22" width="3.625" style="1" customWidth="1"/>
    <col min="23" max="23" width="3.75390625" style="1" customWidth="1"/>
    <col min="24" max="24" width="3.25390625" style="1" customWidth="1"/>
    <col min="25" max="25" width="3.375" style="1" customWidth="1"/>
    <col min="26" max="26" width="4.125" style="1" customWidth="1"/>
    <col min="27" max="27" width="3.625" style="1" customWidth="1"/>
    <col min="28" max="29" width="3.125" style="1" customWidth="1"/>
    <col min="30" max="30" width="3.00390625" style="1" customWidth="1"/>
    <col min="31" max="37" width="3.625" style="1" customWidth="1"/>
    <col min="38" max="38" width="9.375" style="1" bestFit="1" customWidth="1"/>
    <col min="39" max="16384" width="9.00390625" style="1" customWidth="1"/>
  </cols>
  <sheetData>
    <row r="1" spans="1:37" ht="1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="7" customFormat="1" ht="10.5" customHeight="1" thickBot="1">
      <c r="A2" s="6" t="s">
        <v>80</v>
      </c>
    </row>
    <row r="3" spans="1:37" s="7" customFormat="1" ht="12" customHeight="1">
      <c r="A3" s="8"/>
      <c r="B3" s="9"/>
      <c r="C3" s="9"/>
      <c r="D3" s="9"/>
      <c r="E3" s="10" t="s">
        <v>35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0" t="s">
        <v>50</v>
      </c>
      <c r="AC3" s="12"/>
      <c r="AD3" s="12"/>
      <c r="AE3" s="14" t="s">
        <v>53</v>
      </c>
      <c r="AF3" s="12"/>
      <c r="AG3" s="12"/>
      <c r="AH3" s="73" t="s">
        <v>55</v>
      </c>
      <c r="AI3" s="73" t="s">
        <v>65</v>
      </c>
      <c r="AJ3" s="74" t="s">
        <v>60</v>
      </c>
      <c r="AK3" s="70" t="s">
        <v>59</v>
      </c>
    </row>
    <row r="4" spans="1:37" s="7" customFormat="1" ht="12" customHeight="1">
      <c r="A4" s="15"/>
      <c r="B4" s="16"/>
      <c r="C4" s="16"/>
      <c r="D4" s="16"/>
      <c r="E4" s="17"/>
      <c r="F4" s="18" t="s">
        <v>36</v>
      </c>
      <c r="G4" s="19"/>
      <c r="H4" s="19"/>
      <c r="I4" s="20"/>
      <c r="J4" s="21" t="s">
        <v>40</v>
      </c>
      <c r="K4" s="22" t="s">
        <v>41</v>
      </c>
      <c r="L4" s="19"/>
      <c r="M4" s="19"/>
      <c r="N4" s="19"/>
      <c r="O4" s="19"/>
      <c r="P4" s="19"/>
      <c r="Q4" s="19"/>
      <c r="R4" s="20"/>
      <c r="S4" s="67" t="s">
        <v>46</v>
      </c>
      <c r="T4" s="67" t="s">
        <v>61</v>
      </c>
      <c r="U4" s="67" t="s">
        <v>47</v>
      </c>
      <c r="V4" s="67" t="s">
        <v>62</v>
      </c>
      <c r="W4" s="67" t="s">
        <v>63</v>
      </c>
      <c r="X4" s="67" t="s">
        <v>64</v>
      </c>
      <c r="Y4" s="67" t="s">
        <v>48</v>
      </c>
      <c r="Z4" s="67" t="s">
        <v>49</v>
      </c>
      <c r="AA4" s="67" t="s">
        <v>58</v>
      </c>
      <c r="AB4" s="17" t="s">
        <v>31</v>
      </c>
      <c r="AC4" s="67" t="s">
        <v>51</v>
      </c>
      <c r="AD4" s="67" t="s">
        <v>52</v>
      </c>
      <c r="AE4" s="17"/>
      <c r="AF4" s="67" t="s">
        <v>54</v>
      </c>
      <c r="AG4" s="67" t="s">
        <v>51</v>
      </c>
      <c r="AH4" s="68"/>
      <c r="AI4" s="68"/>
      <c r="AJ4" s="68"/>
      <c r="AK4" s="71"/>
    </row>
    <row r="5" spans="1:37" s="7" customFormat="1" ht="12" customHeight="1">
      <c r="A5" s="15"/>
      <c r="B5" s="16"/>
      <c r="C5" s="16"/>
      <c r="D5" s="16"/>
      <c r="E5" s="17"/>
      <c r="F5" s="17"/>
      <c r="G5" s="67" t="s">
        <v>39</v>
      </c>
      <c r="H5" s="21" t="s">
        <v>37</v>
      </c>
      <c r="I5" s="21" t="s">
        <v>38</v>
      </c>
      <c r="J5" s="23"/>
      <c r="K5" s="23"/>
      <c r="L5" s="22" t="s">
        <v>42</v>
      </c>
      <c r="M5" s="24"/>
      <c r="N5" s="25"/>
      <c r="O5" s="22" t="s">
        <v>43</v>
      </c>
      <c r="P5" s="24"/>
      <c r="Q5" s="24"/>
      <c r="R5" s="25"/>
      <c r="S5" s="68"/>
      <c r="T5" s="68"/>
      <c r="U5" s="68"/>
      <c r="V5" s="68"/>
      <c r="W5" s="68"/>
      <c r="X5" s="68"/>
      <c r="Y5" s="68"/>
      <c r="Z5" s="68"/>
      <c r="AA5" s="68"/>
      <c r="AB5" s="17"/>
      <c r="AC5" s="68"/>
      <c r="AD5" s="68"/>
      <c r="AE5" s="23"/>
      <c r="AF5" s="68"/>
      <c r="AG5" s="68"/>
      <c r="AH5" s="68"/>
      <c r="AI5" s="68"/>
      <c r="AJ5" s="68"/>
      <c r="AK5" s="71"/>
    </row>
    <row r="6" spans="1:37" s="7" customFormat="1" ht="12" customHeight="1">
      <c r="A6" s="15"/>
      <c r="B6" s="16"/>
      <c r="C6" s="16"/>
      <c r="D6" s="16"/>
      <c r="E6" s="17"/>
      <c r="F6" s="17"/>
      <c r="G6" s="68"/>
      <c r="H6" s="17"/>
      <c r="I6" s="17"/>
      <c r="J6" s="17"/>
      <c r="K6" s="17"/>
      <c r="L6" s="17"/>
      <c r="M6" s="67" t="s">
        <v>44</v>
      </c>
      <c r="N6" s="67" t="s">
        <v>45</v>
      </c>
      <c r="O6" s="17"/>
      <c r="P6" s="67" t="s">
        <v>81</v>
      </c>
      <c r="Q6" s="67" t="s">
        <v>82</v>
      </c>
      <c r="R6" s="67" t="s">
        <v>45</v>
      </c>
      <c r="S6" s="68"/>
      <c r="T6" s="68"/>
      <c r="U6" s="68"/>
      <c r="V6" s="68"/>
      <c r="W6" s="68"/>
      <c r="X6" s="68"/>
      <c r="Y6" s="68"/>
      <c r="Z6" s="68"/>
      <c r="AA6" s="68"/>
      <c r="AB6" s="17"/>
      <c r="AC6" s="68"/>
      <c r="AD6" s="68"/>
      <c r="AE6" s="23"/>
      <c r="AF6" s="68"/>
      <c r="AG6" s="68"/>
      <c r="AH6" s="68"/>
      <c r="AI6" s="68"/>
      <c r="AJ6" s="68"/>
      <c r="AK6" s="71"/>
    </row>
    <row r="7" spans="1:37" s="7" customFormat="1" ht="12" customHeight="1">
      <c r="A7" s="15"/>
      <c r="B7" s="16"/>
      <c r="C7" s="16"/>
      <c r="D7" s="16"/>
      <c r="E7" s="26"/>
      <c r="F7" s="26"/>
      <c r="G7" s="69"/>
      <c r="H7" s="26"/>
      <c r="I7" s="26"/>
      <c r="J7" s="26"/>
      <c r="K7" s="26"/>
      <c r="L7" s="26"/>
      <c r="M7" s="69"/>
      <c r="N7" s="69"/>
      <c r="O7" s="26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26"/>
      <c r="AC7" s="69"/>
      <c r="AD7" s="69"/>
      <c r="AE7" s="27"/>
      <c r="AF7" s="69"/>
      <c r="AG7" s="69"/>
      <c r="AH7" s="69"/>
      <c r="AI7" s="69"/>
      <c r="AJ7" s="69"/>
      <c r="AK7" s="72"/>
    </row>
    <row r="8" spans="1:37" s="7" customFormat="1" ht="10.5" customHeight="1" thickBot="1">
      <c r="A8" s="28"/>
      <c r="B8" s="29"/>
      <c r="C8" s="29"/>
      <c r="D8" s="29"/>
      <c r="E8" s="30" t="s">
        <v>0</v>
      </c>
      <c r="F8" s="30" t="s">
        <v>32</v>
      </c>
      <c r="G8" s="30" t="s">
        <v>1</v>
      </c>
      <c r="H8" s="30" t="s">
        <v>2</v>
      </c>
      <c r="I8" s="30" t="s">
        <v>3</v>
      </c>
      <c r="J8" s="30" t="s">
        <v>4</v>
      </c>
      <c r="K8" s="30" t="s">
        <v>5</v>
      </c>
      <c r="L8" s="30" t="s">
        <v>6</v>
      </c>
      <c r="M8" s="30" t="s">
        <v>7</v>
      </c>
      <c r="N8" s="30" t="s">
        <v>8</v>
      </c>
      <c r="O8" s="30" t="s">
        <v>9</v>
      </c>
      <c r="P8" s="30" t="s">
        <v>10</v>
      </c>
      <c r="Q8" s="30" t="s">
        <v>11</v>
      </c>
      <c r="R8" s="30" t="s">
        <v>12</v>
      </c>
      <c r="S8" s="30" t="s">
        <v>13</v>
      </c>
      <c r="T8" s="30" t="s">
        <v>14</v>
      </c>
      <c r="U8" s="30" t="s">
        <v>15</v>
      </c>
      <c r="V8" s="30" t="s">
        <v>16</v>
      </c>
      <c r="W8" s="30" t="s">
        <v>17</v>
      </c>
      <c r="X8" s="30" t="s">
        <v>18</v>
      </c>
      <c r="Y8" s="30" t="s">
        <v>19</v>
      </c>
      <c r="Z8" s="30" t="s">
        <v>20</v>
      </c>
      <c r="AA8" s="30" t="s">
        <v>21</v>
      </c>
      <c r="AB8" s="30" t="s">
        <v>22</v>
      </c>
      <c r="AC8" s="30" t="s">
        <v>23</v>
      </c>
      <c r="AD8" s="30" t="s">
        <v>24</v>
      </c>
      <c r="AE8" s="30" t="s">
        <v>25</v>
      </c>
      <c r="AF8" s="30" t="s">
        <v>26</v>
      </c>
      <c r="AG8" s="30" t="s">
        <v>27</v>
      </c>
      <c r="AH8" s="30" t="s">
        <v>28</v>
      </c>
      <c r="AI8" s="30" t="s">
        <v>29</v>
      </c>
      <c r="AJ8" s="30" t="s">
        <v>30</v>
      </c>
      <c r="AK8" s="31" t="s">
        <v>33</v>
      </c>
    </row>
    <row r="9" spans="1:37" s="7" customFormat="1" ht="10.5" customHeight="1" thickTop="1">
      <c r="A9" s="75" t="s">
        <v>57</v>
      </c>
      <c r="B9" s="76"/>
      <c r="C9" s="76"/>
      <c r="D9" s="77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3"/>
      <c r="Z9" s="32"/>
      <c r="AA9" s="33"/>
      <c r="AB9" s="33"/>
      <c r="AC9" s="32"/>
      <c r="AD9" s="32"/>
      <c r="AE9" s="32"/>
      <c r="AF9" s="32"/>
      <c r="AG9" s="32"/>
      <c r="AH9" s="32"/>
      <c r="AI9" s="32"/>
      <c r="AJ9" s="32"/>
      <c r="AK9" s="34"/>
    </row>
    <row r="10" spans="1:37" s="7" customFormat="1" ht="12" customHeight="1">
      <c r="A10" s="35" t="s">
        <v>34</v>
      </c>
      <c r="B10" s="78" t="s">
        <v>56</v>
      </c>
      <c r="C10" s="79"/>
      <c r="D10" s="36" t="s">
        <v>83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  <c r="AA10" s="39"/>
      <c r="AB10" s="38">
        <f>AD10</f>
        <v>50441</v>
      </c>
      <c r="AC10" s="37"/>
      <c r="AD10" s="37">
        <v>50441</v>
      </c>
      <c r="AE10" s="37"/>
      <c r="AF10" s="37"/>
      <c r="AG10" s="37"/>
      <c r="AH10" s="37"/>
      <c r="AI10" s="37"/>
      <c r="AJ10" s="37"/>
      <c r="AK10" s="40">
        <f>E10+AB10+AJ10</f>
        <v>50441</v>
      </c>
    </row>
    <row r="11" spans="1:37" s="7" customFormat="1" ht="12" customHeight="1">
      <c r="A11" s="35" t="s">
        <v>68</v>
      </c>
      <c r="B11" s="80"/>
      <c r="C11" s="81"/>
      <c r="D11" s="41" t="s">
        <v>84</v>
      </c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3"/>
      <c r="AA11" s="45"/>
      <c r="AB11" s="44">
        <f>AD11</f>
        <v>16810</v>
      </c>
      <c r="AC11" s="43"/>
      <c r="AD11" s="43">
        <v>16810</v>
      </c>
      <c r="AE11" s="43"/>
      <c r="AF11" s="43"/>
      <c r="AG11" s="43"/>
      <c r="AH11" s="43"/>
      <c r="AI11" s="43"/>
      <c r="AJ11" s="43"/>
      <c r="AK11" s="46">
        <f>AB11</f>
        <v>16810</v>
      </c>
    </row>
    <row r="12" spans="1:37" s="7" customFormat="1" ht="12" customHeight="1">
      <c r="A12" s="35" t="s">
        <v>69</v>
      </c>
      <c r="B12" s="78" t="s">
        <v>70</v>
      </c>
      <c r="C12" s="79"/>
      <c r="D12" s="36" t="s">
        <v>83</v>
      </c>
      <c r="E12" s="37">
        <f>SUM(G12:K12)+SUM(S12:AA12)</f>
        <v>394737</v>
      </c>
      <c r="F12" s="37">
        <f>G12+H12+I12</f>
        <v>77451</v>
      </c>
      <c r="G12" s="37">
        <v>77390</v>
      </c>
      <c r="H12" s="37">
        <v>0</v>
      </c>
      <c r="I12" s="37">
        <v>61</v>
      </c>
      <c r="J12" s="37">
        <v>34000</v>
      </c>
      <c r="K12" s="37">
        <f>L12+O12</f>
        <v>150388</v>
      </c>
      <c r="L12" s="37">
        <f>M12+N12</f>
        <v>69590</v>
      </c>
      <c r="M12" s="37">
        <v>45739</v>
      </c>
      <c r="N12" s="37">
        <v>23851</v>
      </c>
      <c r="O12" s="37">
        <f>P12+Q12+R12</f>
        <v>80798</v>
      </c>
      <c r="P12" s="37">
        <v>13641</v>
      </c>
      <c r="Q12" s="37">
        <v>57592</v>
      </c>
      <c r="R12" s="37">
        <v>9565</v>
      </c>
      <c r="S12" s="37">
        <v>71139</v>
      </c>
      <c r="T12" s="37">
        <v>54983</v>
      </c>
      <c r="U12" s="37">
        <v>4054</v>
      </c>
      <c r="V12" s="37">
        <v>0</v>
      </c>
      <c r="W12" s="37">
        <v>512</v>
      </c>
      <c r="X12" s="37">
        <v>2198</v>
      </c>
      <c r="Y12" s="38">
        <v>12</v>
      </c>
      <c r="Z12" s="37">
        <v>0</v>
      </c>
      <c r="AA12" s="38"/>
      <c r="AB12" s="37"/>
      <c r="AC12" s="37"/>
      <c r="AD12" s="37"/>
      <c r="AE12" s="37"/>
      <c r="AF12" s="37"/>
      <c r="AG12" s="37"/>
      <c r="AH12" s="37"/>
      <c r="AI12" s="37"/>
      <c r="AJ12" s="37"/>
      <c r="AK12" s="40">
        <f>E12+AB12+AE12+AH12+AI12+AJ12</f>
        <v>394737</v>
      </c>
    </row>
    <row r="13" spans="1:37" s="7" customFormat="1" ht="12" customHeight="1">
      <c r="A13" s="47" t="s">
        <v>71</v>
      </c>
      <c r="B13" s="80"/>
      <c r="C13" s="81"/>
      <c r="D13" s="41" t="s">
        <v>84</v>
      </c>
      <c r="E13" s="43">
        <v>89000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3"/>
      <c r="AA13" s="44"/>
      <c r="AB13" s="43"/>
      <c r="AC13" s="43"/>
      <c r="AD13" s="43"/>
      <c r="AE13" s="43"/>
      <c r="AF13" s="43"/>
      <c r="AG13" s="43"/>
      <c r="AH13" s="43"/>
      <c r="AI13" s="43"/>
      <c r="AJ13" s="43"/>
      <c r="AK13" s="46">
        <f>E13</f>
        <v>89000</v>
      </c>
    </row>
    <row r="14" spans="1:37" s="7" customFormat="1" ht="10.5" customHeight="1">
      <c r="A14" s="82" t="s">
        <v>72</v>
      </c>
      <c r="B14" s="83"/>
      <c r="C14" s="83"/>
      <c r="D14" s="84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9"/>
      <c r="Z14" s="48"/>
      <c r="AA14" s="49"/>
      <c r="AB14" s="48"/>
      <c r="AC14" s="48"/>
      <c r="AD14" s="48"/>
      <c r="AE14" s="48"/>
      <c r="AF14" s="48"/>
      <c r="AG14" s="48"/>
      <c r="AH14" s="48"/>
      <c r="AI14" s="48"/>
      <c r="AJ14" s="48"/>
      <c r="AK14" s="50"/>
    </row>
    <row r="15" spans="1:37" s="7" customFormat="1" ht="10.5" customHeight="1">
      <c r="A15" s="35" t="s">
        <v>73</v>
      </c>
      <c r="B15" s="51" t="s">
        <v>85</v>
      </c>
      <c r="C15" s="51"/>
      <c r="D15" s="51"/>
      <c r="E15" s="37">
        <f>SUM(G15:K15)+SUM(S15:AA15)</f>
        <v>6479.8060000000005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f>L15</f>
        <v>3669.9790000000003</v>
      </c>
      <c r="L15" s="37">
        <f>M15+N15</f>
        <v>3669.9790000000003</v>
      </c>
      <c r="M15" s="37">
        <f>1696691*0.001</f>
        <v>1696.691</v>
      </c>
      <c r="N15" s="37">
        <f>1973288*0.001</f>
        <v>1973.288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8">
        <v>0</v>
      </c>
      <c r="Z15" s="37">
        <v>0</v>
      </c>
      <c r="AA15" s="37">
        <f>2809827*0.001</f>
        <v>2809.827</v>
      </c>
      <c r="AB15" s="38">
        <f>AD15</f>
        <v>7589.567</v>
      </c>
      <c r="AC15" s="37">
        <v>0</v>
      </c>
      <c r="AD15" s="37">
        <f>7589567*0.001</f>
        <v>7589.567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f>-634254*0.001</f>
        <v>-634.254</v>
      </c>
      <c r="AK15" s="40">
        <f>E15+AB15+AE15+AH15+AI15+AJ15</f>
        <v>13435.118999999999</v>
      </c>
    </row>
    <row r="16" spans="1:37" s="7" customFormat="1" ht="10.5" customHeight="1">
      <c r="A16" s="47" t="s">
        <v>74</v>
      </c>
      <c r="B16" s="52" t="s">
        <v>86</v>
      </c>
      <c r="C16" s="52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  <c r="Z16" s="53"/>
      <c r="AA16" s="55"/>
      <c r="AB16" s="54"/>
      <c r="AC16" s="53"/>
      <c r="AD16" s="53"/>
      <c r="AE16" s="53"/>
      <c r="AF16" s="53"/>
      <c r="AG16" s="53"/>
      <c r="AH16" s="53"/>
      <c r="AI16" s="53"/>
      <c r="AJ16" s="53"/>
      <c r="AK16" s="56"/>
    </row>
    <row r="17" spans="1:37" s="7" customFormat="1" ht="10.5" customHeight="1">
      <c r="A17" s="82" t="s">
        <v>75</v>
      </c>
      <c r="B17" s="83"/>
      <c r="C17" s="83"/>
      <c r="D17" s="84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8"/>
      <c r="Z17" s="57"/>
      <c r="AA17" s="59"/>
      <c r="AB17" s="58"/>
      <c r="AC17" s="57"/>
      <c r="AD17" s="57"/>
      <c r="AE17" s="57"/>
      <c r="AF17" s="57"/>
      <c r="AG17" s="57"/>
      <c r="AH17" s="57"/>
      <c r="AI17" s="57"/>
      <c r="AJ17" s="57"/>
      <c r="AK17" s="60"/>
    </row>
    <row r="18" spans="1:37" s="7" customFormat="1" ht="10.5" customHeight="1">
      <c r="A18" s="35" t="s">
        <v>76</v>
      </c>
      <c r="B18" s="85" t="s">
        <v>87</v>
      </c>
      <c r="C18" s="86"/>
      <c r="D18" s="87"/>
      <c r="E18" s="37">
        <v>37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8"/>
      <c r="Z18" s="37"/>
      <c r="AA18" s="39"/>
      <c r="AB18" s="38"/>
      <c r="AC18" s="37"/>
      <c r="AD18" s="37"/>
      <c r="AE18" s="37"/>
      <c r="AF18" s="37"/>
      <c r="AG18" s="37"/>
      <c r="AH18" s="37"/>
      <c r="AI18" s="37"/>
      <c r="AJ18" s="37"/>
      <c r="AK18" s="40">
        <f>E18+AB18</f>
        <v>37</v>
      </c>
    </row>
    <row r="19" spans="1:37" s="7" customFormat="1" ht="10.5" customHeight="1">
      <c r="A19" s="35" t="s">
        <v>77</v>
      </c>
      <c r="B19" s="88" t="s">
        <v>88</v>
      </c>
      <c r="C19" s="89"/>
      <c r="D19" s="90"/>
      <c r="E19" s="61">
        <v>54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2">
        <f>E19+AB19</f>
        <v>54</v>
      </c>
    </row>
    <row r="20" spans="1:37" s="7" customFormat="1" ht="10.5" customHeight="1" thickBot="1">
      <c r="A20" s="63" t="s">
        <v>78</v>
      </c>
      <c r="B20" s="91" t="s">
        <v>89</v>
      </c>
      <c r="C20" s="92"/>
      <c r="D20" s="93"/>
      <c r="E20" s="64">
        <v>1314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>
        <f>AD20</f>
        <v>2170</v>
      </c>
      <c r="AC20" s="64"/>
      <c r="AD20" s="64">
        <v>2170</v>
      </c>
      <c r="AE20" s="64"/>
      <c r="AF20" s="64"/>
      <c r="AG20" s="64"/>
      <c r="AH20" s="64"/>
      <c r="AI20" s="64"/>
      <c r="AJ20" s="64"/>
      <c r="AK20" s="65">
        <f>E20+AB20</f>
        <v>3484</v>
      </c>
    </row>
    <row r="21" spans="2:4" s="4" customFormat="1" ht="12.75" customHeight="1">
      <c r="B21" s="5"/>
      <c r="C21" s="5"/>
      <c r="D21" s="5"/>
    </row>
    <row r="22" spans="1:37" ht="15" customHeight="1">
      <c r="A22" s="94" t="s">
        <v>67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="4" customFormat="1" ht="10.5" customHeight="1" thickBot="1">
      <c r="A23" s="3" t="s">
        <v>66</v>
      </c>
    </row>
    <row r="24" spans="1:37" s="7" customFormat="1" ht="12" customHeight="1">
      <c r="A24" s="8"/>
      <c r="B24" s="9"/>
      <c r="C24" s="9"/>
      <c r="D24" s="9"/>
      <c r="E24" s="10" t="s">
        <v>35</v>
      </c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3"/>
      <c r="AB24" s="10" t="s">
        <v>50</v>
      </c>
      <c r="AC24" s="12"/>
      <c r="AD24" s="12"/>
      <c r="AE24" s="14" t="s">
        <v>53</v>
      </c>
      <c r="AF24" s="12"/>
      <c r="AG24" s="12"/>
      <c r="AH24" s="73" t="s">
        <v>55</v>
      </c>
      <c r="AI24" s="73" t="s">
        <v>65</v>
      </c>
      <c r="AJ24" s="74" t="s">
        <v>60</v>
      </c>
      <c r="AK24" s="70" t="s">
        <v>59</v>
      </c>
    </row>
    <row r="25" spans="1:37" s="7" customFormat="1" ht="12" customHeight="1">
      <c r="A25" s="15"/>
      <c r="B25" s="16"/>
      <c r="C25" s="16"/>
      <c r="D25" s="16"/>
      <c r="E25" s="17"/>
      <c r="F25" s="18" t="s">
        <v>36</v>
      </c>
      <c r="G25" s="19"/>
      <c r="H25" s="19"/>
      <c r="I25" s="20"/>
      <c r="J25" s="21" t="s">
        <v>40</v>
      </c>
      <c r="K25" s="22" t="s">
        <v>41</v>
      </c>
      <c r="L25" s="19"/>
      <c r="M25" s="19"/>
      <c r="N25" s="19"/>
      <c r="O25" s="19"/>
      <c r="P25" s="19"/>
      <c r="Q25" s="19"/>
      <c r="R25" s="20"/>
      <c r="S25" s="67" t="s">
        <v>46</v>
      </c>
      <c r="T25" s="67" t="s">
        <v>61</v>
      </c>
      <c r="U25" s="67" t="s">
        <v>47</v>
      </c>
      <c r="V25" s="67" t="s">
        <v>62</v>
      </c>
      <c r="W25" s="67" t="s">
        <v>63</v>
      </c>
      <c r="X25" s="67" t="s">
        <v>64</v>
      </c>
      <c r="Y25" s="67" t="s">
        <v>48</v>
      </c>
      <c r="Z25" s="67" t="s">
        <v>49</v>
      </c>
      <c r="AA25" s="67" t="s">
        <v>58</v>
      </c>
      <c r="AB25" s="17" t="s">
        <v>31</v>
      </c>
      <c r="AC25" s="67" t="s">
        <v>51</v>
      </c>
      <c r="AD25" s="67" t="s">
        <v>52</v>
      </c>
      <c r="AE25" s="17"/>
      <c r="AF25" s="67" t="s">
        <v>54</v>
      </c>
      <c r="AG25" s="67" t="s">
        <v>51</v>
      </c>
      <c r="AH25" s="68"/>
      <c r="AI25" s="68"/>
      <c r="AJ25" s="68"/>
      <c r="AK25" s="71"/>
    </row>
    <row r="26" spans="1:37" s="7" customFormat="1" ht="12" customHeight="1">
      <c r="A26" s="15"/>
      <c r="B26" s="16"/>
      <c r="C26" s="16"/>
      <c r="D26" s="16"/>
      <c r="E26" s="17"/>
      <c r="F26" s="17"/>
      <c r="G26" s="67" t="s">
        <v>39</v>
      </c>
      <c r="H26" s="21" t="s">
        <v>37</v>
      </c>
      <c r="I26" s="21" t="s">
        <v>38</v>
      </c>
      <c r="J26" s="23"/>
      <c r="K26" s="23"/>
      <c r="L26" s="22" t="s">
        <v>42</v>
      </c>
      <c r="M26" s="24"/>
      <c r="N26" s="25"/>
      <c r="O26" s="22" t="s">
        <v>43</v>
      </c>
      <c r="P26" s="24"/>
      <c r="Q26" s="24"/>
      <c r="R26" s="25"/>
      <c r="S26" s="68"/>
      <c r="T26" s="68"/>
      <c r="U26" s="68"/>
      <c r="V26" s="68"/>
      <c r="W26" s="68"/>
      <c r="X26" s="68"/>
      <c r="Y26" s="68"/>
      <c r="Z26" s="68"/>
      <c r="AA26" s="68"/>
      <c r="AB26" s="17"/>
      <c r="AC26" s="68"/>
      <c r="AD26" s="68"/>
      <c r="AE26" s="23"/>
      <c r="AF26" s="68"/>
      <c r="AG26" s="68"/>
      <c r="AH26" s="68"/>
      <c r="AI26" s="68"/>
      <c r="AJ26" s="68"/>
      <c r="AK26" s="71"/>
    </row>
    <row r="27" spans="1:37" s="7" customFormat="1" ht="12" customHeight="1">
      <c r="A27" s="15"/>
      <c r="B27" s="16"/>
      <c r="C27" s="16"/>
      <c r="D27" s="16"/>
      <c r="E27" s="17"/>
      <c r="F27" s="17"/>
      <c r="G27" s="68"/>
      <c r="H27" s="17"/>
      <c r="I27" s="17"/>
      <c r="J27" s="17"/>
      <c r="K27" s="17"/>
      <c r="L27" s="17"/>
      <c r="M27" s="67" t="s">
        <v>44</v>
      </c>
      <c r="N27" s="67" t="s">
        <v>45</v>
      </c>
      <c r="O27" s="17"/>
      <c r="P27" s="67" t="s">
        <v>81</v>
      </c>
      <c r="Q27" s="67" t="s">
        <v>82</v>
      </c>
      <c r="R27" s="67" t="s">
        <v>45</v>
      </c>
      <c r="S27" s="68"/>
      <c r="T27" s="68"/>
      <c r="U27" s="68"/>
      <c r="V27" s="68"/>
      <c r="W27" s="68"/>
      <c r="X27" s="68"/>
      <c r="Y27" s="68"/>
      <c r="Z27" s="68"/>
      <c r="AA27" s="68"/>
      <c r="AB27" s="17"/>
      <c r="AC27" s="68"/>
      <c r="AD27" s="68"/>
      <c r="AE27" s="23"/>
      <c r="AF27" s="68"/>
      <c r="AG27" s="68"/>
      <c r="AH27" s="68"/>
      <c r="AI27" s="68"/>
      <c r="AJ27" s="68"/>
      <c r="AK27" s="71"/>
    </row>
    <row r="28" spans="1:37" s="7" customFormat="1" ht="12" customHeight="1">
      <c r="A28" s="15"/>
      <c r="B28" s="16"/>
      <c r="C28" s="16"/>
      <c r="D28" s="16"/>
      <c r="E28" s="26"/>
      <c r="F28" s="26"/>
      <c r="G28" s="69"/>
      <c r="H28" s="26"/>
      <c r="I28" s="26"/>
      <c r="J28" s="26"/>
      <c r="K28" s="26"/>
      <c r="L28" s="26"/>
      <c r="M28" s="69"/>
      <c r="N28" s="69"/>
      <c r="O28" s="26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26"/>
      <c r="AC28" s="69"/>
      <c r="AD28" s="69"/>
      <c r="AE28" s="27"/>
      <c r="AF28" s="69"/>
      <c r="AG28" s="69"/>
      <c r="AH28" s="69"/>
      <c r="AI28" s="69"/>
      <c r="AJ28" s="69"/>
      <c r="AK28" s="72"/>
    </row>
    <row r="29" spans="1:37" s="7" customFormat="1" ht="10.5" customHeight="1" thickBot="1">
      <c r="A29" s="28"/>
      <c r="B29" s="29"/>
      <c r="C29" s="29"/>
      <c r="D29" s="29"/>
      <c r="E29" s="30" t="s">
        <v>0</v>
      </c>
      <c r="F29" s="30" t="s">
        <v>32</v>
      </c>
      <c r="G29" s="30" t="s">
        <v>1</v>
      </c>
      <c r="H29" s="30" t="s">
        <v>2</v>
      </c>
      <c r="I29" s="30" t="s">
        <v>3</v>
      </c>
      <c r="J29" s="30" t="s">
        <v>4</v>
      </c>
      <c r="K29" s="30" t="s">
        <v>5</v>
      </c>
      <c r="L29" s="30" t="s">
        <v>6</v>
      </c>
      <c r="M29" s="30" t="s">
        <v>7</v>
      </c>
      <c r="N29" s="30" t="s">
        <v>8</v>
      </c>
      <c r="O29" s="30" t="s">
        <v>9</v>
      </c>
      <c r="P29" s="30" t="s">
        <v>10</v>
      </c>
      <c r="Q29" s="30" t="s">
        <v>11</v>
      </c>
      <c r="R29" s="30" t="s">
        <v>12</v>
      </c>
      <c r="S29" s="30" t="s">
        <v>13</v>
      </c>
      <c r="T29" s="30" t="s">
        <v>14</v>
      </c>
      <c r="U29" s="30" t="s">
        <v>15</v>
      </c>
      <c r="V29" s="30" t="s">
        <v>16</v>
      </c>
      <c r="W29" s="30" t="s">
        <v>17</v>
      </c>
      <c r="X29" s="30" t="s">
        <v>18</v>
      </c>
      <c r="Y29" s="30" t="s">
        <v>19</v>
      </c>
      <c r="Z29" s="30" t="s">
        <v>20</v>
      </c>
      <c r="AA29" s="30" t="s">
        <v>21</v>
      </c>
      <c r="AB29" s="30" t="s">
        <v>22</v>
      </c>
      <c r="AC29" s="30" t="s">
        <v>23</v>
      </c>
      <c r="AD29" s="30" t="s">
        <v>24</v>
      </c>
      <c r="AE29" s="30" t="s">
        <v>25</v>
      </c>
      <c r="AF29" s="30" t="s">
        <v>26</v>
      </c>
      <c r="AG29" s="30" t="s">
        <v>27</v>
      </c>
      <c r="AH29" s="30" t="s">
        <v>28</v>
      </c>
      <c r="AI29" s="30" t="s">
        <v>29</v>
      </c>
      <c r="AJ29" s="30" t="s">
        <v>30</v>
      </c>
      <c r="AK29" s="31" t="s">
        <v>33</v>
      </c>
    </row>
    <row r="30" spans="1:37" s="7" customFormat="1" ht="10.5" customHeight="1" thickTop="1">
      <c r="A30" s="75" t="s">
        <v>57</v>
      </c>
      <c r="B30" s="76"/>
      <c r="C30" s="76"/>
      <c r="D30" s="7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  <c r="Z30" s="48"/>
      <c r="AA30" s="66"/>
      <c r="AB30" s="49"/>
      <c r="AC30" s="48"/>
      <c r="AD30" s="48"/>
      <c r="AE30" s="48"/>
      <c r="AF30" s="48"/>
      <c r="AG30" s="48"/>
      <c r="AH30" s="48"/>
      <c r="AI30" s="48"/>
      <c r="AJ30" s="48"/>
      <c r="AK30" s="50"/>
    </row>
    <row r="31" spans="1:37" s="7" customFormat="1" ht="12" customHeight="1">
      <c r="A31" s="35" t="s">
        <v>0</v>
      </c>
      <c r="B31" s="78" t="s">
        <v>56</v>
      </c>
      <c r="C31" s="79"/>
      <c r="D31" s="36" t="s">
        <v>83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  <c r="AA31" s="39"/>
      <c r="AB31" s="38">
        <f>AD31</f>
        <v>50694</v>
      </c>
      <c r="AC31" s="37"/>
      <c r="AD31" s="37">
        <v>50694</v>
      </c>
      <c r="AE31" s="37"/>
      <c r="AF31" s="37"/>
      <c r="AG31" s="37"/>
      <c r="AH31" s="37"/>
      <c r="AI31" s="37"/>
      <c r="AJ31" s="37"/>
      <c r="AK31" s="40">
        <f>E31+AB31+AJ31</f>
        <v>50694</v>
      </c>
    </row>
    <row r="32" spans="1:37" s="7" customFormat="1" ht="12" customHeight="1">
      <c r="A32" s="35" t="s">
        <v>32</v>
      </c>
      <c r="B32" s="80"/>
      <c r="C32" s="81"/>
      <c r="D32" s="41" t="s">
        <v>84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4"/>
      <c r="Z32" s="43"/>
      <c r="AA32" s="45"/>
      <c r="AB32" s="44">
        <f>AD32</f>
        <v>13602</v>
      </c>
      <c r="AC32" s="43"/>
      <c r="AD32" s="43">
        <v>13602</v>
      </c>
      <c r="AE32" s="43"/>
      <c r="AF32" s="43"/>
      <c r="AG32" s="43"/>
      <c r="AH32" s="43"/>
      <c r="AI32" s="43"/>
      <c r="AJ32" s="43"/>
      <c r="AK32" s="46">
        <f>AB32</f>
        <v>13602</v>
      </c>
    </row>
    <row r="33" spans="1:37" s="7" customFormat="1" ht="12" customHeight="1">
      <c r="A33" s="35" t="s">
        <v>1</v>
      </c>
      <c r="B33" s="78" t="s">
        <v>70</v>
      </c>
      <c r="C33" s="79"/>
      <c r="D33" s="36" t="s">
        <v>83</v>
      </c>
      <c r="E33" s="37">
        <f>SUM(G33:K33)+SUM(S33:Z33)</f>
        <v>393810</v>
      </c>
      <c r="F33" s="37">
        <f>G33+H33+I33</f>
        <v>73404</v>
      </c>
      <c r="G33" s="37">
        <v>73336</v>
      </c>
      <c r="H33" s="37">
        <v>0</v>
      </c>
      <c r="I33" s="37">
        <v>68</v>
      </c>
      <c r="J33" s="37">
        <v>27717</v>
      </c>
      <c r="K33" s="37">
        <f>L33+O33</f>
        <v>130909</v>
      </c>
      <c r="L33" s="37">
        <f>M33+N33</f>
        <v>67946</v>
      </c>
      <c r="M33" s="37">
        <v>42570</v>
      </c>
      <c r="N33" s="37">
        <v>25376</v>
      </c>
      <c r="O33" s="37">
        <f>P33+Q33+R33</f>
        <v>62963</v>
      </c>
      <c r="P33" s="37">
        <v>19537</v>
      </c>
      <c r="Q33" s="37">
        <v>33732</v>
      </c>
      <c r="R33" s="37">
        <v>9694</v>
      </c>
      <c r="S33" s="37">
        <v>75201</v>
      </c>
      <c r="T33" s="37">
        <v>77635</v>
      </c>
      <c r="U33" s="37">
        <v>5716</v>
      </c>
      <c r="V33" s="37">
        <v>0</v>
      </c>
      <c r="W33" s="37">
        <v>971</v>
      </c>
      <c r="X33" s="37">
        <v>2245</v>
      </c>
      <c r="Y33" s="38">
        <v>12</v>
      </c>
      <c r="Z33" s="37">
        <v>0</v>
      </c>
      <c r="AA33" s="38"/>
      <c r="AB33" s="37"/>
      <c r="AC33" s="37"/>
      <c r="AD33" s="37"/>
      <c r="AE33" s="37"/>
      <c r="AF33" s="37"/>
      <c r="AG33" s="37"/>
      <c r="AH33" s="37"/>
      <c r="AI33" s="37"/>
      <c r="AJ33" s="37"/>
      <c r="AK33" s="40">
        <f>E33+AB33+AJ33</f>
        <v>393810</v>
      </c>
    </row>
    <row r="34" spans="1:37" s="7" customFormat="1" ht="12" customHeight="1">
      <c r="A34" s="47" t="s">
        <v>2</v>
      </c>
      <c r="B34" s="80"/>
      <c r="C34" s="81"/>
      <c r="D34" s="41" t="s">
        <v>84</v>
      </c>
      <c r="E34" s="43">
        <v>69000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43"/>
      <c r="AA34" s="44"/>
      <c r="AB34" s="43"/>
      <c r="AC34" s="43"/>
      <c r="AD34" s="43"/>
      <c r="AE34" s="43"/>
      <c r="AF34" s="43"/>
      <c r="AG34" s="43"/>
      <c r="AH34" s="43"/>
      <c r="AI34" s="43"/>
      <c r="AJ34" s="43"/>
      <c r="AK34" s="46">
        <f>E34</f>
        <v>69000</v>
      </c>
    </row>
    <row r="35" spans="1:37" s="7" customFormat="1" ht="10.5" customHeight="1">
      <c r="A35" s="82" t="s">
        <v>72</v>
      </c>
      <c r="B35" s="83"/>
      <c r="C35" s="83"/>
      <c r="D35" s="8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9"/>
      <c r="Z35" s="48"/>
      <c r="AA35" s="49"/>
      <c r="AB35" s="48"/>
      <c r="AC35" s="48"/>
      <c r="AD35" s="48"/>
      <c r="AE35" s="48"/>
      <c r="AF35" s="48"/>
      <c r="AG35" s="48"/>
      <c r="AH35" s="48"/>
      <c r="AI35" s="48"/>
      <c r="AJ35" s="48"/>
      <c r="AK35" s="50"/>
    </row>
    <row r="36" spans="1:37" s="7" customFormat="1" ht="10.5" customHeight="1">
      <c r="A36" s="35" t="s">
        <v>3</v>
      </c>
      <c r="B36" s="51" t="s">
        <v>85</v>
      </c>
      <c r="C36" s="51"/>
      <c r="D36" s="51"/>
      <c r="E36" s="37">
        <f>SUM(G36:K36)+SUM(S36:AA36)</f>
        <v>6520.731</v>
      </c>
      <c r="F36" s="37">
        <f>G36+H36+I36</f>
        <v>0</v>
      </c>
      <c r="G36" s="37">
        <v>0</v>
      </c>
      <c r="H36" s="37">
        <v>0</v>
      </c>
      <c r="I36" s="37">
        <v>0</v>
      </c>
      <c r="J36" s="37">
        <v>0</v>
      </c>
      <c r="K36" s="37">
        <f>L36+O36</f>
        <v>4174.95</v>
      </c>
      <c r="L36" s="37">
        <f>M36+N36</f>
        <v>4174.95</v>
      </c>
      <c r="M36" s="37">
        <f>(1876403)*0.001</f>
        <v>1876.403</v>
      </c>
      <c r="N36" s="37">
        <f>(2298547)*0.001</f>
        <v>2298.547</v>
      </c>
      <c r="O36" s="37">
        <f>P36+Q36+R36</f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8">
        <v>0</v>
      </c>
      <c r="Z36" s="37">
        <v>0</v>
      </c>
      <c r="AA36" s="37">
        <f>(2345781)*0.001</f>
        <v>2345.781</v>
      </c>
      <c r="AB36" s="38">
        <f>AC36+AD36</f>
        <v>7088.877</v>
      </c>
      <c r="AC36" s="37">
        <v>0</v>
      </c>
      <c r="AD36" s="37">
        <f>(7088877)*0.001</f>
        <v>7088.877</v>
      </c>
      <c r="AE36" s="37">
        <f>AF36+AG36</f>
        <v>0</v>
      </c>
      <c r="AF36" s="37">
        <v>0</v>
      </c>
      <c r="AG36" s="37">
        <v>0</v>
      </c>
      <c r="AH36" s="37">
        <f>(1942824)*0.001</f>
        <v>1942.824</v>
      </c>
      <c r="AI36" s="37">
        <v>0</v>
      </c>
      <c r="AJ36" s="37">
        <f>-957446*0.001</f>
        <v>-957.446</v>
      </c>
      <c r="AK36" s="40">
        <f>E36+AB36+AE36+AH36+AI36+AJ36</f>
        <v>14594.986</v>
      </c>
    </row>
    <row r="37" spans="1:37" s="7" customFormat="1" ht="10.5" customHeight="1">
      <c r="A37" s="47" t="s">
        <v>4</v>
      </c>
      <c r="B37" s="52" t="s">
        <v>86</v>
      </c>
      <c r="C37" s="52"/>
      <c r="D37" s="52"/>
      <c r="E37" s="53">
        <f>SUM(G37:K37)+SUM(S37:AA37)</f>
        <v>22236.108</v>
      </c>
      <c r="F37" s="53">
        <f>G37+H37+I37</f>
        <v>0</v>
      </c>
      <c r="G37" s="53">
        <v>0</v>
      </c>
      <c r="H37" s="53">
        <v>0</v>
      </c>
      <c r="I37" s="53">
        <v>0</v>
      </c>
      <c r="J37" s="53">
        <v>0</v>
      </c>
      <c r="K37" s="53">
        <f>L37+O37</f>
        <v>21479.586</v>
      </c>
      <c r="L37" s="53">
        <f>M37+N37</f>
        <v>36.821</v>
      </c>
      <c r="M37" s="53">
        <v>0</v>
      </c>
      <c r="N37" s="53">
        <f>36821*0.001</f>
        <v>36.821</v>
      </c>
      <c r="O37" s="53">
        <f>P37+Q37+R37</f>
        <v>21442.765</v>
      </c>
      <c r="P37" s="53">
        <v>0</v>
      </c>
      <c r="Q37" s="53">
        <f>(13011903+2270635)*0.001</f>
        <v>15282.538</v>
      </c>
      <c r="R37" s="53">
        <f>(2068317+71234+554738+47935+410931+1818329+1078277+110466)*0.001</f>
        <v>6160.227</v>
      </c>
      <c r="S37" s="53">
        <f>756522*0.001</f>
        <v>756.522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3">
        <v>0</v>
      </c>
      <c r="AA37" s="55">
        <v>0</v>
      </c>
      <c r="AB37" s="54">
        <f>AC37+AD37</f>
        <v>2711.159</v>
      </c>
      <c r="AC37" s="53">
        <v>0</v>
      </c>
      <c r="AD37" s="53">
        <f>2711159*0.001</f>
        <v>2711.159</v>
      </c>
      <c r="AE37" s="53">
        <f>AF37+AG37</f>
        <v>13290.37</v>
      </c>
      <c r="AF37" s="53">
        <f>10812841*0.001</f>
        <v>10812.841</v>
      </c>
      <c r="AG37" s="53">
        <f>2477529*0.001</f>
        <v>2477.529</v>
      </c>
      <c r="AH37" s="53">
        <v>0</v>
      </c>
      <c r="AI37" s="53">
        <v>0</v>
      </c>
      <c r="AJ37" s="53">
        <f>-1319714*0.001</f>
        <v>-1319.714</v>
      </c>
      <c r="AK37" s="56">
        <f>E37+AB37+AE37+AH37+AI37+AJ37</f>
        <v>36917.923</v>
      </c>
    </row>
    <row r="38" spans="1:37" s="7" customFormat="1" ht="10.5" customHeight="1">
      <c r="A38" s="82" t="s">
        <v>75</v>
      </c>
      <c r="B38" s="83"/>
      <c r="C38" s="83"/>
      <c r="D38" s="84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  <c r="Z38" s="57"/>
      <c r="AA38" s="59"/>
      <c r="AB38" s="58"/>
      <c r="AC38" s="57"/>
      <c r="AD38" s="57"/>
      <c r="AE38" s="57"/>
      <c r="AF38" s="57"/>
      <c r="AG38" s="57"/>
      <c r="AH38" s="57"/>
      <c r="AI38" s="57"/>
      <c r="AJ38" s="57"/>
      <c r="AK38" s="60"/>
    </row>
    <row r="39" spans="1:37" s="7" customFormat="1" ht="10.5" customHeight="1">
      <c r="A39" s="35" t="s">
        <v>5</v>
      </c>
      <c r="B39" s="85" t="s">
        <v>87</v>
      </c>
      <c r="C39" s="86"/>
      <c r="D39" s="87"/>
      <c r="E39" s="37">
        <v>47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40">
        <f>E39+AB39</f>
        <v>47</v>
      </c>
    </row>
    <row r="40" spans="1:37" s="7" customFormat="1" ht="10.5" customHeight="1">
      <c r="A40" s="35" t="s">
        <v>6</v>
      </c>
      <c r="B40" s="88" t="s">
        <v>88</v>
      </c>
      <c r="C40" s="89"/>
      <c r="D40" s="90"/>
      <c r="E40" s="61">
        <v>63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2">
        <f>E40+AB40</f>
        <v>63</v>
      </c>
    </row>
    <row r="41" spans="1:37" s="7" customFormat="1" ht="10.5" customHeight="1" thickBot="1">
      <c r="A41" s="63" t="s">
        <v>7</v>
      </c>
      <c r="B41" s="91" t="s">
        <v>89</v>
      </c>
      <c r="C41" s="92"/>
      <c r="D41" s="93"/>
      <c r="E41" s="64">
        <v>2280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>
        <f>AD41</f>
        <v>3128</v>
      </c>
      <c r="AC41" s="64"/>
      <c r="AD41" s="64">
        <v>3128</v>
      </c>
      <c r="AE41" s="64"/>
      <c r="AF41" s="64"/>
      <c r="AG41" s="64"/>
      <c r="AH41" s="64"/>
      <c r="AI41" s="64"/>
      <c r="AJ41" s="64"/>
      <c r="AK41" s="65">
        <f>E41+AB41</f>
        <v>5408</v>
      </c>
    </row>
    <row r="42" spans="2:6" s="4" customFormat="1" ht="9.75" customHeight="1">
      <c r="B42" s="5" t="s">
        <v>90</v>
      </c>
      <c r="C42" s="5"/>
      <c r="D42" s="5"/>
      <c r="E42" s="5"/>
      <c r="F42" s="5"/>
    </row>
    <row r="43" s="5" customFormat="1" ht="9.75" customHeight="1">
      <c r="E43" s="5" t="s">
        <v>91</v>
      </c>
    </row>
    <row r="44" s="5" customFormat="1" ht="9.75" customHeight="1">
      <c r="E44" s="5" t="s">
        <v>92</v>
      </c>
    </row>
    <row r="45" s="5" customFormat="1" ht="9.75" customHeight="1">
      <c r="E45" s="5" t="s">
        <v>93</v>
      </c>
    </row>
    <row r="46" s="5" customFormat="1" ht="9.75" customHeight="1">
      <c r="E46" s="5" t="s">
        <v>94</v>
      </c>
    </row>
    <row r="47" s="5" customFormat="1" ht="9.75" customHeight="1">
      <c r="E47" s="5" t="s">
        <v>95</v>
      </c>
    </row>
  </sheetData>
  <mergeCells count="63">
    <mergeCell ref="T25:T28"/>
    <mergeCell ref="U25:U28"/>
    <mergeCell ref="A30:D30"/>
    <mergeCell ref="B31:C32"/>
    <mergeCell ref="P27:P28"/>
    <mergeCell ref="Q27:Q28"/>
    <mergeCell ref="B20:D20"/>
    <mergeCell ref="B41:D41"/>
    <mergeCell ref="A22:AK22"/>
    <mergeCell ref="A35:D35"/>
    <mergeCell ref="A38:D38"/>
    <mergeCell ref="B39:D39"/>
    <mergeCell ref="B40:D40"/>
    <mergeCell ref="B33:C34"/>
    <mergeCell ref="S25:S28"/>
    <mergeCell ref="G5:G7"/>
    <mergeCell ref="M6:M7"/>
    <mergeCell ref="A9:D9"/>
    <mergeCell ref="B12:C13"/>
    <mergeCell ref="B10:C11"/>
    <mergeCell ref="A14:D14"/>
    <mergeCell ref="A17:D17"/>
    <mergeCell ref="B18:D18"/>
    <mergeCell ref="B19:D19"/>
    <mergeCell ref="N6:N7"/>
    <mergeCell ref="P6:P7"/>
    <mergeCell ref="Q6:Q7"/>
    <mergeCell ref="R6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C4:AC7"/>
    <mergeCell ref="AD4:AD7"/>
    <mergeCell ref="AF4:AF7"/>
    <mergeCell ref="AG4:AG7"/>
    <mergeCell ref="AH3:AH7"/>
    <mergeCell ref="AI3:AI7"/>
    <mergeCell ref="AJ3:AJ7"/>
    <mergeCell ref="AK3:AK7"/>
    <mergeCell ref="AH24:AH28"/>
    <mergeCell ref="AI24:AI28"/>
    <mergeCell ref="AJ24:AJ28"/>
    <mergeCell ref="AK24:AK28"/>
    <mergeCell ref="V25:V28"/>
    <mergeCell ref="AF25:AF28"/>
    <mergeCell ref="W25:W28"/>
    <mergeCell ref="X25:X28"/>
    <mergeCell ref="Y25:Y28"/>
    <mergeCell ref="Z25:Z28"/>
    <mergeCell ref="AG25:AG28"/>
    <mergeCell ref="G26:G28"/>
    <mergeCell ref="M27:M28"/>
    <mergeCell ref="N27:N28"/>
    <mergeCell ref="R27:R28"/>
    <mergeCell ref="AA25:AA28"/>
    <mergeCell ref="AC25:AC28"/>
    <mergeCell ref="AD25:AD28"/>
  </mergeCells>
  <printOptions/>
  <pageMargins left="0.984251968503937" right="0.2755905511811024" top="0.984251968503937" bottom="0.31496062992125984" header="0.2755905511811024" footer="0.2755905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